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3\"/>
    </mc:Choice>
  </mc:AlternateContent>
  <bookViews>
    <workbookView xWindow="120" yWindow="120" windowWidth="15600" windowHeight="11760"/>
  </bookViews>
  <sheets>
    <sheet name="Model" sheetId="1" r:id="rId1"/>
    <sheet name="Model_STS" sheetId="4" state="veryHidden" r:id="rId2"/>
    <sheet name="STS_1" sheetId="28" r:id="rId3"/>
    <sheet name="STS_2" sheetId="32" r:id="rId4"/>
    <sheet name="STS_3" sheetId="34" r:id="rId5"/>
    <sheet name="STS_4" sheetId="35" r:id="rId6"/>
  </sheets>
  <definedNames>
    <definedName name="ChartData" localSheetId="2">STS_1!$K$5:$K$18</definedName>
    <definedName name="ChartData" localSheetId="3">STS_2!$K$5:$K$20</definedName>
    <definedName name="ChartData" localSheetId="4">STS_3!$K$5:$K$10</definedName>
    <definedName name="ChartData1" localSheetId="5">STS_4!$K$5:$K$8</definedName>
    <definedName name="ChartData2" localSheetId="5">STS_4!$O$5:$O$12</definedName>
    <definedName name="Hours_Available">Model!$D$21:$D$22</definedName>
    <definedName name="Hours_Used">Model!$B$21:$B$22</definedName>
    <definedName name="InputValues" localSheetId="2">STS_1!$A$5:$A$18</definedName>
    <definedName name="InputValues" localSheetId="3">STS_2!$A$5:$A$20</definedName>
    <definedName name="InputValues" localSheetId="4">STS_3!$A$5:$A$10</definedName>
    <definedName name="InputValues1" localSheetId="5">STS_4!$A$5:$A$12</definedName>
    <definedName name="InputValues2" localSheetId="5">STS_4!$B$4:$E$4</definedName>
    <definedName name="Maximum_sales">Model!$B$18:$C$18</definedName>
    <definedName name="Number_to_produce">Model!$B$16:$C$16</definedName>
    <definedName name="OutputAddresses" localSheetId="2">STS_1!$B$4:$D$4</definedName>
    <definedName name="OutputAddresses" localSheetId="3">STS_2!$B$4:$D$4</definedName>
    <definedName name="OutputAddresses" localSheetId="4">STS_3!$B$4:$D$4</definedName>
    <definedName name="OutputAddresses" localSheetId="5">STS_4!$BA$1:$BA$3</definedName>
    <definedName name="OutputValues" localSheetId="2">STS_1!$B$5:$D$18</definedName>
    <definedName name="OutputValues" localSheetId="3">STS_2!$B$5:$D$20</definedName>
    <definedName name="OutputValues" localSheetId="4">STS_3!$B$5:$D$10</definedName>
    <definedName name="OutputValues_1" localSheetId="5">STS_4!$B$5:$E$12</definedName>
    <definedName name="OutputValues_2" localSheetId="5">STS_4!$B$15:$E$22</definedName>
    <definedName name="OutputValues_3" localSheetId="5">STS_4!$B$25:$E$32</definedName>
    <definedName name="_xlnm.Print_Area" localSheetId="0">Model!$A$1:$G$25</definedName>
    <definedName name="solver_adj" localSheetId="0" hidden="1">Model!$B$16:$C$16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Model!$B$21:$B$22</definedName>
    <definedName name="solver_lhs2" localSheetId="0" hidden="1">Model!$B$16:$C$16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Model!$D$25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Hours_Available</definedName>
    <definedName name="solver_rhs2" localSheetId="0" hidden="1">Maximum_sales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_profit">Model!$D$25</definedName>
  </definedNames>
  <calcPr calcId="152511"/>
</workbook>
</file>

<file path=xl/calcChain.xml><?xml version="1.0" encoding="utf-8"?>
<calcChain xmlns="http://schemas.openxmlformats.org/spreadsheetml/2006/main">
  <c r="O1" i="35" l="1"/>
  <c r="K1" i="35"/>
  <c r="Q4" i="35"/>
  <c r="N5" i="35"/>
  <c r="N4" i="35"/>
  <c r="M4" i="35"/>
  <c r="J5" i="35"/>
  <c r="J4" i="35"/>
  <c r="K1" i="34"/>
  <c r="J4" i="34"/>
  <c r="K10" i="34" s="1"/>
  <c r="K1" i="32"/>
  <c r="J4" i="32"/>
  <c r="K20" i="32" s="1"/>
  <c r="K13" i="32"/>
  <c r="K5" i="32"/>
  <c r="K1" i="28"/>
  <c r="J4" i="28"/>
  <c r="K11" i="28" s="1"/>
  <c r="B21" i="1"/>
  <c r="B22" i="1"/>
  <c r="B12" i="1"/>
  <c r="B25" i="1" s="1"/>
  <c r="D25" i="1" s="1"/>
  <c r="C12" i="1"/>
  <c r="C25" i="1"/>
  <c r="O11" i="35"/>
  <c r="K8" i="35"/>
  <c r="K5" i="35"/>
  <c r="O12" i="35"/>
  <c r="K6" i="35"/>
  <c r="O7" i="35"/>
  <c r="K12" i="28" l="1"/>
  <c r="K5" i="28"/>
  <c r="K13" i="28"/>
  <c r="K6" i="32"/>
  <c r="K14" i="32"/>
  <c r="K6" i="28"/>
  <c r="K14" i="28"/>
  <c r="K7" i="32"/>
  <c r="K15" i="32"/>
  <c r="K7" i="28"/>
  <c r="K15" i="28"/>
  <c r="K8" i="32"/>
  <c r="K16" i="32"/>
  <c r="K8" i="28"/>
  <c r="K16" i="28"/>
  <c r="K9" i="32"/>
  <c r="K17" i="32"/>
  <c r="K9" i="28"/>
  <c r="K18" i="32"/>
  <c r="K17" i="28"/>
  <c r="K10" i="32"/>
  <c r="K10" i="28"/>
  <c r="K18" i="28"/>
  <c r="K11" i="32"/>
  <c r="K19" i="32"/>
  <c r="K12" i="32"/>
  <c r="K7" i="34"/>
  <c r="K5" i="34"/>
  <c r="K9" i="34"/>
  <c r="K6" i="34"/>
  <c r="K8" i="34"/>
  <c r="O10" i="35"/>
  <c r="O6" i="35"/>
  <c r="O5" i="35"/>
  <c r="O9" i="35"/>
  <c r="O8" i="35"/>
  <c r="K7" i="35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comments4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3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3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3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C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D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E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<sst xmlns="http://schemas.openxmlformats.org/spreadsheetml/2006/main" count="76" uniqueCount="45">
  <si>
    <t>Assembling and testing computers</t>
  </si>
  <si>
    <t>Basic</t>
  </si>
  <si>
    <t>XP</t>
  </si>
  <si>
    <t>Inputs for assembling and testing a computer</t>
  </si>
  <si>
    <t>Labor hours for assembly</t>
  </si>
  <si>
    <t>Labor hours for testing</t>
  </si>
  <si>
    <t>Cost of component parts</t>
  </si>
  <si>
    <t>Selling price</t>
  </si>
  <si>
    <t>Unit margin</t>
  </si>
  <si>
    <t>Assembling, testing plan (# of computers)</t>
  </si>
  <si>
    <t>Total</t>
  </si>
  <si>
    <t>Cost per labor hour assembling</t>
  </si>
  <si>
    <t>Cost per labor hour testing</t>
  </si>
  <si>
    <t>Labor availability for assembling</t>
  </si>
  <si>
    <t>Labor availability for testing</t>
  </si>
  <si>
    <t>&lt;=</t>
  </si>
  <si>
    <t>Constraints (hours per month)</t>
  </si>
  <si>
    <t>Number to produce</t>
  </si>
  <si>
    <t>Maximum sales</t>
  </si>
  <si>
    <t>Net profit ($ this month)</t>
  </si>
  <si>
    <t>Total_profit</t>
  </si>
  <si>
    <t>$B$16:$C$16,$D$25</t>
  </si>
  <si>
    <t>Data for chart</t>
  </si>
  <si>
    <t/>
  </si>
  <si>
    <t>Output</t>
  </si>
  <si>
    <t>Hours used</t>
  </si>
  <si>
    <t>Hours available</t>
  </si>
  <si>
    <t>Oneway analysis for Solver model in Model worksheet</t>
  </si>
  <si>
    <t>Number_to_produce_1</t>
  </si>
  <si>
    <t>Number_to_produce_2</t>
  </si>
  <si>
    <t>Twoway analysis for Solver model in Model worksheet</t>
  </si>
  <si>
    <t>Selling Price Basic (cell $B$11) values along side, output cell(s) along top</t>
  </si>
  <si>
    <t>Assembling labor cost (cell $B$3) values along side, output cell(s) along top</t>
  </si>
  <si>
    <t>$B$9</t>
  </si>
  <si>
    <t>Labor hours testing Basic</t>
  </si>
  <si>
    <t>Labor hours testing Basic (cell $B$9) values along side, output cell(s) along top</t>
  </si>
  <si>
    <t>$C$8</t>
  </si>
  <si>
    <t>$C$9</t>
  </si>
  <si>
    <t>Assembling hours for an XP</t>
  </si>
  <si>
    <t>Testing hours for an XP</t>
  </si>
  <si>
    <t>Assembling hours for an XP (cell $C$8) values along side, Testing hours for an XP (cell $C$9) values along top, output cell in corner</t>
  </si>
  <si>
    <t>Output and Assembling hours for an XP value for chart</t>
  </si>
  <si>
    <t>Assembling hours for an XP value</t>
  </si>
  <si>
    <t>Output and Testing hours for an XP value for chart</t>
  </si>
  <si>
    <t>Testing hours for an XP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</si>
</sst>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164" fontId="0" fillId="0" borderId="0" xfId="0" applyNumberFormat="1"/>
    <xf numFmtId="164" fontId="0" fillId="4" borderId="0" xfId="0" applyNumberForma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NumberFormat="1"/>
    <xf numFmtId="49" fontId="0" fillId="0" borderId="0" xfId="0" applyNumberFormat="1"/>
    <xf numFmtId="0" fontId="2" fillId="0" borderId="0" xfId="0" applyFont="1"/>
    <xf numFmtId="0" fontId="0" fillId="0" borderId="1" xfId="0" applyNumberFormat="1" applyBorder="1"/>
    <xf numFmtId="0" fontId="0" fillId="0" borderId="2" xfId="0" applyNumberFormat="1" applyBorder="1"/>
    <xf numFmtId="164" fontId="0" fillId="0" borderId="3" xfId="0" applyNumberFormat="1" applyBorder="1"/>
    <xf numFmtId="0" fontId="0" fillId="0" borderId="4" xfId="0" applyNumberFormat="1" applyBorder="1"/>
    <xf numFmtId="0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0" xfId="0" applyAlignment="1">
      <alignment horizontal="left"/>
    </xf>
    <xf numFmtId="0" fontId="0" fillId="6" borderId="0" xfId="0" applyFill="1"/>
    <xf numFmtId="164" fontId="0" fillId="0" borderId="1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0" fontId="0" fillId="0" borderId="7" xfId="0" applyNumberFormat="1" applyBorder="1"/>
    <xf numFmtId="164" fontId="0" fillId="0" borderId="7" xfId="0" applyNumberFormat="1" applyBorder="1"/>
    <xf numFmtId="164" fontId="0" fillId="0" borderId="2" xfId="0" applyNumberFormat="1" applyBorder="1"/>
    <xf numFmtId="0" fontId="0" fillId="0" borderId="8" xfId="0" applyNumberFormat="1" applyBorder="1"/>
    <xf numFmtId="164" fontId="0" fillId="0" borderId="8" xfId="0" applyNumberFormat="1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Number_to_produce_1 to Selling Price Basic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STS_1!$A$5:$A$18</c:f>
              <c:numCache>
                <c:formatCode>"$"#,##0</c:formatCode>
                <c:ptCount val="14"/>
                <c:pt idx="0">
                  <c:v>220</c:v>
                </c:pt>
                <c:pt idx="1">
                  <c:v>230</c:v>
                </c:pt>
                <c:pt idx="2">
                  <c:v>240</c:v>
                </c:pt>
                <c:pt idx="3">
                  <c:v>250</c:v>
                </c:pt>
                <c:pt idx="4">
                  <c:v>260</c:v>
                </c:pt>
                <c:pt idx="5">
                  <c:v>270</c:v>
                </c:pt>
                <c:pt idx="6">
                  <c:v>280</c:v>
                </c:pt>
                <c:pt idx="7">
                  <c:v>290</c:v>
                </c:pt>
                <c:pt idx="8">
                  <c:v>300</c:v>
                </c:pt>
                <c:pt idx="9">
                  <c:v>310</c:v>
                </c:pt>
                <c:pt idx="10">
                  <c:v>320</c:v>
                </c:pt>
                <c:pt idx="11">
                  <c:v>330</c:v>
                </c:pt>
                <c:pt idx="12">
                  <c:v>340</c:v>
                </c:pt>
                <c:pt idx="13">
                  <c:v>350</c:v>
                </c:pt>
              </c:numCache>
            </c:numRef>
          </c:cat>
          <c:val>
            <c:numRef>
              <c:f>STS_1!$K$5:$K$18</c:f>
              <c:numCache>
                <c:formatCode>General</c:formatCode>
                <c:ptCount val="14"/>
                <c:pt idx="0">
                  <c:v>0</c:v>
                </c:pt>
                <c:pt idx="1">
                  <c:v>559.99999999796285</c:v>
                </c:pt>
                <c:pt idx="2">
                  <c:v>560.00000000000034</c:v>
                </c:pt>
                <c:pt idx="3">
                  <c:v>560.00000000000011</c:v>
                </c:pt>
                <c:pt idx="4">
                  <c:v>560</c:v>
                </c:pt>
                <c:pt idx="5">
                  <c:v>560.00000000000023</c:v>
                </c:pt>
                <c:pt idx="6">
                  <c:v>560.00000000000045</c:v>
                </c:pt>
                <c:pt idx="7">
                  <c:v>560.00000000000023</c:v>
                </c:pt>
                <c:pt idx="8">
                  <c:v>560.00000000000045</c:v>
                </c:pt>
                <c:pt idx="9">
                  <c:v>560.00000000000023</c:v>
                </c:pt>
                <c:pt idx="10">
                  <c:v>560.00000000000045</c:v>
                </c:pt>
                <c:pt idx="11">
                  <c:v>600</c:v>
                </c:pt>
                <c:pt idx="12">
                  <c:v>600</c:v>
                </c:pt>
                <c:pt idx="13">
                  <c:v>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683496"/>
        <c:axId val="549692120"/>
      </c:lineChart>
      <c:catAx>
        <c:axId val="54968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Selling Price Basic ($B$11)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549692120"/>
        <c:crosses val="autoZero"/>
        <c:auto val="1"/>
        <c:lblAlgn val="ctr"/>
        <c:lblOffset val="100"/>
        <c:noMultiLvlLbl val="0"/>
      </c:catAx>
      <c:valAx>
        <c:axId val="549692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9683496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STS_2!$K$1</c:f>
          <c:strCache>
            <c:ptCount val="1"/>
            <c:pt idx="0">
              <c:v>Sensitivity of Total_profit to Assembling labor cost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STS_2!$A$5:$A$20</c:f>
              <c:numCache>
                <c:formatCode>"$"#,##0</c:formatCode>
                <c:ptCount val="1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</c:numCache>
            </c:numRef>
          </c:cat>
          <c:val>
            <c:numRef>
              <c:f>STS_2!$K$5:$K$20</c:f>
              <c:numCache>
                <c:formatCode>General</c:formatCode>
                <c:ptCount val="16"/>
                <c:pt idx="0">
                  <c:v>259600</c:v>
                </c:pt>
                <c:pt idx="1">
                  <c:v>249600</c:v>
                </c:pt>
                <c:pt idx="2">
                  <c:v>239600</c:v>
                </c:pt>
                <c:pt idx="3">
                  <c:v>229600</c:v>
                </c:pt>
                <c:pt idx="4">
                  <c:v>219600</c:v>
                </c:pt>
                <c:pt idx="5">
                  <c:v>209600</c:v>
                </c:pt>
                <c:pt idx="6">
                  <c:v>199600</c:v>
                </c:pt>
                <c:pt idx="7">
                  <c:v>189600</c:v>
                </c:pt>
                <c:pt idx="8">
                  <c:v>179600</c:v>
                </c:pt>
                <c:pt idx="9">
                  <c:v>169600</c:v>
                </c:pt>
                <c:pt idx="10">
                  <c:v>159600</c:v>
                </c:pt>
                <c:pt idx="11">
                  <c:v>149600</c:v>
                </c:pt>
                <c:pt idx="12">
                  <c:v>139600</c:v>
                </c:pt>
                <c:pt idx="13">
                  <c:v>129600</c:v>
                </c:pt>
                <c:pt idx="14">
                  <c:v>119600</c:v>
                </c:pt>
                <c:pt idx="15">
                  <c:v>109600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103344"/>
        <c:axId val="619093936"/>
      </c:lineChart>
      <c:catAx>
        <c:axId val="61910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Assembling labor cost ($B$3)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619093936"/>
        <c:crosses val="autoZero"/>
        <c:auto val="1"/>
        <c:lblAlgn val="ctr"/>
        <c:lblOffset val="100"/>
        <c:noMultiLvlLbl val="0"/>
      </c:catAx>
      <c:valAx>
        <c:axId val="619093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9103344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STS_3!$K$1</c:f>
          <c:strCache>
            <c:ptCount val="1"/>
            <c:pt idx="0">
              <c:v>Sensitivity of Number_to_produce_1 to Labor hours testing Basic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STS_3!$A$5:$A$10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</c:numCache>
            </c:numRef>
          </c:cat>
          <c:val>
            <c:numRef>
              <c:f>STS_3!$K$5:$K$10</c:f>
              <c:numCache>
                <c:formatCode>General</c:formatCode>
                <c:ptCount val="6"/>
                <c:pt idx="0">
                  <c:v>560.00000000000023</c:v>
                </c:pt>
                <c:pt idx="1">
                  <c:v>560.00000000000045</c:v>
                </c:pt>
                <c:pt idx="2">
                  <c:v>399.99999999968099</c:v>
                </c:pt>
                <c:pt idx="3">
                  <c:v>299.9999999999888</c:v>
                </c:pt>
                <c:pt idx="4">
                  <c:v>240.00000000022061</c:v>
                </c:pt>
                <c:pt idx="5">
                  <c:v>199.99999999977518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101776"/>
        <c:axId val="619099032"/>
      </c:lineChart>
      <c:catAx>
        <c:axId val="61910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 hours testing Basic ($B$9)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9099032"/>
        <c:crosses val="autoZero"/>
        <c:auto val="1"/>
        <c:lblAlgn val="ctr"/>
        <c:lblOffset val="100"/>
        <c:noMultiLvlLbl val="0"/>
      </c:catAx>
      <c:valAx>
        <c:axId val="619099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910177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STS_4!$K$1</c:f>
          <c:strCache>
            <c:ptCount val="1"/>
            <c:pt idx="0">
              <c:v>Sensitivity of Number_to_produce_1 to Testing hours for an XP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STS_4!$B$4:$E$4</c:f>
              <c:numCache>
                <c:formatCode>General</c:formatCode>
                <c:ptCount val="4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</c:numCache>
            </c:numRef>
          </c:cat>
          <c:val>
            <c:numRef>
              <c:f>STS_4!$K$5:$K$8</c:f>
              <c:numCache>
                <c:formatCode>General</c:formatCode>
                <c:ptCount val="4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099816"/>
        <c:axId val="619102168"/>
      </c:lineChart>
      <c:catAx>
        <c:axId val="61909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Testing hours for an XP ($C$9)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9102168"/>
        <c:crosses val="autoZero"/>
        <c:auto val="1"/>
        <c:lblAlgn val="ctr"/>
        <c:lblOffset val="100"/>
        <c:noMultiLvlLbl val="0"/>
      </c:catAx>
      <c:valAx>
        <c:axId val="619102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9099816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STS_4!$O$1</c:f>
          <c:strCache>
            <c:ptCount val="1"/>
            <c:pt idx="0">
              <c:v>Sensitivity of Number_to_produce_1 to Assembling hours for an XP</c:v>
            </c:pt>
          </c:strCache>
        </c:strRef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STS_4!$A$5:$A$12</c:f>
              <c:numCache>
                <c:formatCode>General</c:formatCode>
                <c:ptCount val="8"/>
                <c:pt idx="0">
                  <c:v>4.5</c:v>
                </c:pt>
                <c:pt idx="1">
                  <c:v>5</c:v>
                </c:pt>
                <c:pt idx="2">
                  <c:v>5.5</c:v>
                </c:pt>
                <c:pt idx="3">
                  <c:v>6</c:v>
                </c:pt>
                <c:pt idx="4">
                  <c:v>6.5</c:v>
                </c:pt>
                <c:pt idx="5">
                  <c:v>7</c:v>
                </c:pt>
                <c:pt idx="6">
                  <c:v>7.5</c:v>
                </c:pt>
                <c:pt idx="7">
                  <c:v>8</c:v>
                </c:pt>
              </c:numCache>
            </c:numRef>
          </c:cat>
          <c:val>
            <c:numRef>
              <c:f>STS_4!$O$5:$O$12</c:f>
              <c:numCache>
                <c:formatCode>General</c:formatCode>
                <c:ptCount val="8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559.99999999990291</c:v>
                </c:pt>
                <c:pt idx="4">
                  <c:v>440.00000000030155</c:v>
                </c:pt>
                <c:pt idx="5">
                  <c:v>319.99999999956054</c:v>
                </c:pt>
                <c:pt idx="6">
                  <c:v>200.00000000005565</c:v>
                </c:pt>
                <c:pt idx="7">
                  <c:v>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095896"/>
        <c:axId val="619092368"/>
      </c:lineChart>
      <c:catAx>
        <c:axId val="61909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Assembling hours for an XP ($C$8)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9092368"/>
        <c:crosses val="autoZero"/>
        <c:auto val="1"/>
        <c:lblAlgn val="ctr"/>
        <c:lblOffset val="100"/>
        <c:noMultiLvlLbl val="0"/>
      </c:catAx>
      <c:valAx>
        <c:axId val="619092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909589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19</xdr:row>
      <xdr:rowOff>0</xdr:rowOff>
    </xdr:from>
    <xdr:to>
      <xdr:col>18</xdr:col>
      <xdr:colOff>0</xdr:colOff>
      <xdr:row>34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333374</xdr:colOff>
      <xdr:row>8</xdr:row>
      <xdr:rowOff>167640</xdr:rowOff>
    </xdr:from>
    <xdr:to>
      <xdr:col>9</xdr:col>
      <xdr:colOff>297179</xdr:colOff>
      <xdr:row>16</xdr:row>
      <xdr:rowOff>129540</xdr:rowOff>
    </xdr:to>
    <xdr:sp macro="" textlink="">
      <xdr:nvSpPr>
        <xdr:cNvPr id="4" name="TextBox 3"/>
        <xdr:cNvSpPr txBox="1"/>
      </xdr:nvSpPr>
      <xdr:spPr>
        <a:xfrm>
          <a:off x="2771774" y="2834640"/>
          <a:ext cx="3011805" cy="14249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When selling price of Basics</a:t>
          </a:r>
          <a:r>
            <a:rPr lang="en-US" sz="1100" baseline="0"/>
            <a:t> </a:t>
          </a:r>
          <a:r>
            <a:rPr lang="en-US" sz="1100"/>
            <a:t>is really low ($220 or below), no Basics are produced. When it is in the range from $230</a:t>
          </a:r>
          <a:r>
            <a:rPr lang="en-US" sz="1100" baseline="0"/>
            <a:t> to $320, the original solution is optimal. When it is above $320 (and no larger than $350), more Basics are produced, but a lot of XPs are still produced.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21</xdr:row>
      <xdr:rowOff>0</xdr:rowOff>
    </xdr:from>
    <xdr:to>
      <xdr:col>18</xdr:col>
      <xdr:colOff>0</xdr:colOff>
      <xdr:row>36</xdr:row>
      <xdr:rowOff>0</xdr:rowOff>
    </xdr:to>
    <xdr:graphicFrame macro="">
      <xdr:nvGraphicFramePr>
        <xdr:cNvPr id="2" name="STS_2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5</xdr:col>
      <xdr:colOff>161926</xdr:colOff>
      <xdr:row>9</xdr:row>
      <xdr:rowOff>28575</xdr:rowOff>
    </xdr:from>
    <xdr:to>
      <xdr:col>8</xdr:col>
      <xdr:colOff>352426</xdr:colOff>
      <xdr:row>13</xdr:row>
      <xdr:rowOff>57150</xdr:rowOff>
    </xdr:to>
    <xdr:sp macro="" textlink="">
      <xdr:nvSpPr>
        <xdr:cNvPr id="4" name="TextBox 3"/>
        <xdr:cNvSpPr txBox="1"/>
      </xdr:nvSpPr>
      <xdr:spPr>
        <a:xfrm>
          <a:off x="3209926" y="2990850"/>
          <a:ext cx="2019300" cy="7905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optimal solution never changes through this range, but profit decreases linearly.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11</xdr:row>
      <xdr:rowOff>0</xdr:rowOff>
    </xdr:from>
    <xdr:to>
      <xdr:col>18</xdr:col>
      <xdr:colOff>0</xdr:colOff>
      <xdr:row>26</xdr:row>
      <xdr:rowOff>0</xdr:rowOff>
    </xdr:to>
    <xdr:graphicFrame macro="">
      <xdr:nvGraphicFramePr>
        <xdr:cNvPr id="2" name="STS_3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3</xdr:row>
      <xdr:rowOff>762000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457200</xdr:colOff>
      <xdr:row>3</xdr:row>
      <xdr:rowOff>1316356</xdr:rowOff>
    </xdr:from>
    <xdr:to>
      <xdr:col>8</xdr:col>
      <xdr:colOff>495299</xdr:colOff>
      <xdr:row>8</xdr:row>
      <xdr:rowOff>167640</xdr:rowOff>
    </xdr:to>
    <xdr:sp macro="" textlink="">
      <xdr:nvSpPr>
        <xdr:cNvPr id="4" name="TextBox 3"/>
        <xdr:cNvSpPr txBox="1"/>
      </xdr:nvSpPr>
      <xdr:spPr>
        <a:xfrm>
          <a:off x="2895600" y="1864996"/>
          <a:ext cx="2476499" cy="96964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number of Basics and the optimal profit both decrease in a nonlinear way as</a:t>
          </a:r>
          <a:r>
            <a:rPr lang="en-US" sz="1100" baseline="0"/>
            <a:t> this input increases, but the number of XPs remains the same.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15</xdr:col>
      <xdr:colOff>0</xdr:colOff>
      <xdr:row>28</xdr:row>
      <xdr:rowOff>0</xdr:rowOff>
    </xdr:to>
    <xdr:graphicFrame macro="">
      <xdr:nvGraphicFramePr>
        <xdr:cNvPr id="2" name="STS_4_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13</xdr:row>
      <xdr:rowOff>0</xdr:rowOff>
    </xdr:from>
    <xdr:to>
      <xdr:col>24</xdr:col>
      <xdr:colOff>0</xdr:colOff>
      <xdr:row>28</xdr:row>
      <xdr:rowOff>0</xdr:rowOff>
    </xdr:to>
    <xdr:graphicFrame macro="">
      <xdr:nvGraphicFramePr>
        <xdr:cNvPr id="3" name="STS_4_Chart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3</xdr:row>
      <xdr:rowOff>0</xdr:rowOff>
    </xdr:from>
    <xdr:to>
      <xdr:col>24</xdr:col>
      <xdr:colOff>0</xdr:colOff>
      <xdr:row>3</xdr:row>
      <xdr:rowOff>762000</xdr:rowOff>
    </xdr:to>
    <xdr:sp macro="" textlink="">
      <xdr:nvSpPr>
        <xdr:cNvPr id="4" name="TextBox 3"/>
        <xdr:cNvSpPr txBox="1"/>
      </xdr:nvSpPr>
      <xdr:spPr>
        <a:xfrm>
          <a:off x="11820525" y="571500"/>
          <a:ext cx="3657600" cy="762000"/>
        </a:xfrm>
        <a:prstGeom prst="rect">
          <a:avLst/>
        </a:prstGeom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By making appropriate selections in cells $K$4, $L$4, $O$4, and $P$4, you can chart any row (in left chart) or column (in right chart) of any table to the left.</a:t>
          </a:r>
        </a:p>
      </xdr:txBody>
    </xdr:sp>
    <xdr:clientData/>
  </xdr:twoCellAnchor>
  <xdr:twoCellAnchor>
    <xdr:from>
      <xdr:col>1</xdr:col>
      <xdr:colOff>314325</xdr:colOff>
      <xdr:row>3</xdr:row>
      <xdr:rowOff>238125</xdr:rowOff>
    </xdr:from>
    <xdr:to>
      <xdr:col>6</xdr:col>
      <xdr:colOff>57150</xdr:colOff>
      <xdr:row>3</xdr:row>
      <xdr:rowOff>923925</xdr:rowOff>
    </xdr:to>
    <xdr:sp macro="" textlink="">
      <xdr:nvSpPr>
        <xdr:cNvPr id="5" name="TextBox 4"/>
        <xdr:cNvSpPr txBox="1"/>
      </xdr:nvSpPr>
      <xdr:spPr>
        <a:xfrm>
          <a:off x="1771650" y="809625"/>
          <a:ext cx="2790825" cy="6858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sensitivity to these two inputs can be seen in</a:t>
          </a:r>
          <a:r>
            <a:rPr lang="en-US" sz="1100" baseline="0"/>
            <a:t> the tables below or from the various charts that can be obtained to the right.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5"/>
  <sheetViews>
    <sheetView tabSelected="1" workbookViewId="0"/>
  </sheetViews>
  <sheetFormatPr defaultRowHeight="14.4" x14ac:dyDescent="0.3"/>
  <cols>
    <col min="1" max="1" width="31" customWidth="1"/>
    <col min="2" max="2" width="10.88671875" bestFit="1" customWidth="1"/>
    <col min="5" max="5" width="19.6640625" bestFit="1" customWidth="1"/>
  </cols>
  <sheetData>
    <row r="1" spans="1:6" x14ac:dyDescent="0.3">
      <c r="A1" s="1" t="s">
        <v>0</v>
      </c>
      <c r="E1" s="1"/>
    </row>
    <row r="2" spans="1:6" x14ac:dyDescent="0.3">
      <c r="E2" s="10"/>
      <c r="F2" s="10"/>
    </row>
    <row r="3" spans="1:6" x14ac:dyDescent="0.3">
      <c r="A3" t="s">
        <v>11</v>
      </c>
      <c r="B3" s="5">
        <v>11</v>
      </c>
      <c r="E3" s="10"/>
      <c r="F3" s="10"/>
    </row>
    <row r="4" spans="1:6" x14ac:dyDescent="0.3">
      <c r="A4" t="s">
        <v>12</v>
      </c>
      <c r="B4" s="5">
        <v>15</v>
      </c>
      <c r="E4" s="10"/>
      <c r="F4" s="10"/>
    </row>
    <row r="5" spans="1:6" x14ac:dyDescent="0.3">
      <c r="E5" s="10"/>
      <c r="F5" s="10"/>
    </row>
    <row r="6" spans="1:6" x14ac:dyDescent="0.3">
      <c r="A6" t="s">
        <v>3</v>
      </c>
      <c r="E6" s="10"/>
      <c r="F6" s="10"/>
    </row>
    <row r="7" spans="1:6" x14ac:dyDescent="0.3">
      <c r="B7" s="2" t="s">
        <v>1</v>
      </c>
      <c r="C7" s="2" t="s">
        <v>2</v>
      </c>
    </row>
    <row r="8" spans="1:6" x14ac:dyDescent="0.3">
      <c r="A8" t="s">
        <v>4</v>
      </c>
      <c r="B8" s="3">
        <v>5</v>
      </c>
      <c r="C8" s="3">
        <v>6</v>
      </c>
    </row>
    <row r="9" spans="1:6" x14ac:dyDescent="0.3">
      <c r="A9" t="s">
        <v>5</v>
      </c>
      <c r="B9" s="3">
        <v>1</v>
      </c>
      <c r="C9" s="3">
        <v>2</v>
      </c>
    </row>
    <row r="10" spans="1:6" x14ac:dyDescent="0.3">
      <c r="A10" t="s">
        <v>6</v>
      </c>
      <c r="B10" s="5">
        <v>150</v>
      </c>
      <c r="C10" s="5">
        <v>225</v>
      </c>
    </row>
    <row r="11" spans="1:6" x14ac:dyDescent="0.3">
      <c r="A11" t="s">
        <v>7</v>
      </c>
      <c r="B11" s="5">
        <v>300</v>
      </c>
      <c r="C11" s="5">
        <v>450</v>
      </c>
    </row>
    <row r="12" spans="1:6" x14ac:dyDescent="0.3">
      <c r="A12" t="s">
        <v>8</v>
      </c>
      <c r="B12" s="6">
        <f>B11-B8*$B$3-B9*$B$4-B10</f>
        <v>80</v>
      </c>
      <c r="C12" s="6">
        <f>C11-C8*$B$3-C9*$B$4-C10</f>
        <v>129</v>
      </c>
    </row>
    <row r="14" spans="1:6" x14ac:dyDescent="0.3">
      <c r="A14" t="s">
        <v>9</v>
      </c>
    </row>
    <row r="15" spans="1:6" x14ac:dyDescent="0.3">
      <c r="B15" s="2" t="s">
        <v>1</v>
      </c>
      <c r="C15" s="2" t="s">
        <v>2</v>
      </c>
    </row>
    <row r="16" spans="1:6" x14ac:dyDescent="0.3">
      <c r="A16" t="s">
        <v>17</v>
      </c>
      <c r="B16" s="4">
        <v>560</v>
      </c>
      <c r="C16" s="4">
        <v>1200</v>
      </c>
    </row>
    <row r="17" spans="1:4" x14ac:dyDescent="0.3">
      <c r="B17" s="9" t="s">
        <v>15</v>
      </c>
      <c r="C17" s="9" t="s">
        <v>15</v>
      </c>
    </row>
    <row r="18" spans="1:4" x14ac:dyDescent="0.3">
      <c r="A18" t="s">
        <v>18</v>
      </c>
      <c r="B18" s="3">
        <v>600</v>
      </c>
      <c r="C18" s="3">
        <v>1200</v>
      </c>
    </row>
    <row r="20" spans="1:4" x14ac:dyDescent="0.3">
      <c r="A20" t="s">
        <v>16</v>
      </c>
      <c r="B20" s="2" t="s">
        <v>25</v>
      </c>
      <c r="C20" s="2"/>
      <c r="D20" s="20" t="s">
        <v>26</v>
      </c>
    </row>
    <row r="21" spans="1:4" x14ac:dyDescent="0.3">
      <c r="A21" t="s">
        <v>13</v>
      </c>
      <c r="B21">
        <f>SUMPRODUCT(B8:C8,Number_to_produce)</f>
        <v>10000</v>
      </c>
      <c r="C21" s="8" t="s">
        <v>15</v>
      </c>
      <c r="D21" s="3">
        <v>10000</v>
      </c>
    </row>
    <row r="22" spans="1:4" x14ac:dyDescent="0.3">
      <c r="A22" t="s">
        <v>14</v>
      </c>
      <c r="B22">
        <f>SUMPRODUCT(B9:C9,Number_to_produce)</f>
        <v>2960</v>
      </c>
      <c r="C22" s="8" t="s">
        <v>15</v>
      </c>
      <c r="D22" s="3">
        <v>3000</v>
      </c>
    </row>
    <row r="24" spans="1:4" x14ac:dyDescent="0.3">
      <c r="A24" t="s">
        <v>19</v>
      </c>
      <c r="B24" s="2" t="s">
        <v>1</v>
      </c>
      <c r="C24" s="2" t="s">
        <v>2</v>
      </c>
      <c r="D24" s="2" t="s">
        <v>10</v>
      </c>
    </row>
    <row r="25" spans="1:4" x14ac:dyDescent="0.3">
      <c r="B25" s="6">
        <f>B12*B16</f>
        <v>44800</v>
      </c>
      <c r="C25" s="6">
        <f>C12*C16</f>
        <v>154800</v>
      </c>
      <c r="D25" s="7">
        <f>SUM(B25:C25)</f>
        <v>199600</v>
      </c>
    </row>
  </sheetData>
  <printOptions headings="1" gridLines="1"/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18"/>
  <sheetViews>
    <sheetView workbookViewId="0"/>
  </sheetViews>
  <sheetFormatPr defaultRowHeight="14.4" x14ac:dyDescent="0.3"/>
  <sheetData>
    <row r="1" spans="1:2" x14ac:dyDescent="0.3">
      <c r="A1">
        <v>1</v>
      </c>
      <c r="B1">
        <v>1</v>
      </c>
    </row>
    <row r="2" spans="1:2" x14ac:dyDescent="0.3">
      <c r="A2" t="s">
        <v>33</v>
      </c>
      <c r="B2" t="s">
        <v>36</v>
      </c>
    </row>
    <row r="3" spans="1:2" x14ac:dyDescent="0.3">
      <c r="A3">
        <v>1</v>
      </c>
      <c r="B3">
        <v>1</v>
      </c>
    </row>
    <row r="4" spans="1:2" x14ac:dyDescent="0.3">
      <c r="A4">
        <v>0.5</v>
      </c>
      <c r="B4">
        <v>4.5</v>
      </c>
    </row>
    <row r="5" spans="1:2" x14ac:dyDescent="0.3">
      <c r="A5">
        <v>3</v>
      </c>
      <c r="B5">
        <v>8</v>
      </c>
    </row>
    <row r="6" spans="1:2" x14ac:dyDescent="0.3">
      <c r="A6">
        <v>0.5</v>
      </c>
      <c r="B6">
        <v>0.5</v>
      </c>
    </row>
    <row r="8" spans="1:2" x14ac:dyDescent="0.3">
      <c r="A8" s="11"/>
      <c r="B8" s="11" t="s">
        <v>23</v>
      </c>
    </row>
    <row r="9" spans="1:2" x14ac:dyDescent="0.3">
      <c r="A9" t="s">
        <v>21</v>
      </c>
      <c r="B9" t="s">
        <v>37</v>
      </c>
    </row>
    <row r="10" spans="1:2" x14ac:dyDescent="0.3">
      <c r="A10" t="s">
        <v>34</v>
      </c>
      <c r="B10">
        <v>1</v>
      </c>
    </row>
    <row r="11" spans="1:2" x14ac:dyDescent="0.3">
      <c r="B11">
        <v>1.5</v>
      </c>
    </row>
    <row r="12" spans="1:2" x14ac:dyDescent="0.3">
      <c r="B12">
        <v>3</v>
      </c>
    </row>
    <row r="13" spans="1:2" x14ac:dyDescent="0.3">
      <c r="B13">
        <v>0.5</v>
      </c>
    </row>
    <row r="15" spans="1:2" x14ac:dyDescent="0.3">
      <c r="B15" s="11" t="s">
        <v>23</v>
      </c>
    </row>
    <row r="16" spans="1:2" x14ac:dyDescent="0.3">
      <c r="B16" t="s">
        <v>21</v>
      </c>
    </row>
    <row r="17" spans="2:2" x14ac:dyDescent="0.3">
      <c r="B17" t="s">
        <v>38</v>
      </c>
    </row>
    <row r="18" spans="2:2" x14ac:dyDescent="0.3">
      <c r="B18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8"/>
  <sheetViews>
    <sheetView workbookViewId="0"/>
  </sheetViews>
  <sheetFormatPr defaultRowHeight="14.4" x14ac:dyDescent="0.3"/>
  <sheetData>
    <row r="1" spans="1:11" x14ac:dyDescent="0.3">
      <c r="A1" s="1" t="s">
        <v>27</v>
      </c>
      <c r="K1" s="12" t="str">
        <f>CONCATENATE("Sensitivity of ",$K$4," to ","Selling Price Basic")</f>
        <v>Sensitivity of Number_to_produce_1 to Selling Price Basic</v>
      </c>
    </row>
    <row r="3" spans="1:11" x14ac:dyDescent="0.3">
      <c r="A3" t="s">
        <v>31</v>
      </c>
      <c r="K3" t="s">
        <v>22</v>
      </c>
    </row>
    <row r="4" spans="1:11" ht="109.2" x14ac:dyDescent="0.3">
      <c r="B4" s="33" t="s">
        <v>28</v>
      </c>
      <c r="C4" s="33" t="s">
        <v>29</v>
      </c>
      <c r="D4" s="33" t="s">
        <v>20</v>
      </c>
      <c r="J4" s="12">
        <f>MATCH($K$4,OutputAddresses,0)</f>
        <v>1</v>
      </c>
      <c r="K4" s="34" t="s">
        <v>28</v>
      </c>
    </row>
    <row r="5" spans="1:11" x14ac:dyDescent="0.3">
      <c r="A5" s="6">
        <v>220</v>
      </c>
      <c r="B5" s="13">
        <v>0</v>
      </c>
      <c r="C5" s="14">
        <v>1200</v>
      </c>
      <c r="D5" s="15">
        <v>154800</v>
      </c>
      <c r="K5">
        <f>INDEX(OutputValues,1,$J$4)</f>
        <v>0</v>
      </c>
    </row>
    <row r="6" spans="1:11" x14ac:dyDescent="0.3">
      <c r="A6" s="6">
        <v>230</v>
      </c>
      <c r="B6" s="16">
        <v>559.99999999796285</v>
      </c>
      <c r="C6" s="17">
        <v>1200</v>
      </c>
      <c r="D6" s="18">
        <v>160400</v>
      </c>
      <c r="K6">
        <f>INDEX(OutputValues,2,$J$4)</f>
        <v>559.99999999796285</v>
      </c>
    </row>
    <row r="7" spans="1:11" x14ac:dyDescent="0.3">
      <c r="A7" s="6">
        <v>240</v>
      </c>
      <c r="B7" s="16">
        <v>560.00000000000034</v>
      </c>
      <c r="C7" s="17">
        <v>1200</v>
      </c>
      <c r="D7" s="18">
        <v>166000</v>
      </c>
      <c r="K7">
        <f>INDEX(OutputValues,3,$J$4)</f>
        <v>560.00000000000034</v>
      </c>
    </row>
    <row r="8" spans="1:11" x14ac:dyDescent="0.3">
      <c r="A8" s="6">
        <v>250</v>
      </c>
      <c r="B8" s="16">
        <v>560.00000000000011</v>
      </c>
      <c r="C8" s="17">
        <v>1200</v>
      </c>
      <c r="D8" s="18">
        <v>171600</v>
      </c>
      <c r="K8">
        <f>INDEX(OutputValues,4,$J$4)</f>
        <v>560.00000000000011</v>
      </c>
    </row>
    <row r="9" spans="1:11" x14ac:dyDescent="0.3">
      <c r="A9" s="6">
        <v>260</v>
      </c>
      <c r="B9" s="16">
        <v>560</v>
      </c>
      <c r="C9" s="17">
        <v>1200</v>
      </c>
      <c r="D9" s="18">
        <v>177200</v>
      </c>
      <c r="K9">
        <f>INDEX(OutputValues,5,$J$4)</f>
        <v>560</v>
      </c>
    </row>
    <row r="10" spans="1:11" x14ac:dyDescent="0.3">
      <c r="A10" s="6">
        <v>270</v>
      </c>
      <c r="B10" s="16">
        <v>560.00000000000023</v>
      </c>
      <c r="C10" s="17">
        <v>1200</v>
      </c>
      <c r="D10" s="18">
        <v>182800</v>
      </c>
      <c r="K10">
        <f>INDEX(OutputValues,6,$J$4)</f>
        <v>560.00000000000023</v>
      </c>
    </row>
    <row r="11" spans="1:11" x14ac:dyDescent="0.3">
      <c r="A11" s="6">
        <v>280</v>
      </c>
      <c r="B11" s="16">
        <v>560.00000000000045</v>
      </c>
      <c r="C11" s="17">
        <v>1200</v>
      </c>
      <c r="D11" s="18">
        <v>188400</v>
      </c>
      <c r="K11">
        <f>INDEX(OutputValues,7,$J$4)</f>
        <v>560.00000000000045</v>
      </c>
    </row>
    <row r="12" spans="1:11" x14ac:dyDescent="0.3">
      <c r="A12" s="6">
        <v>290</v>
      </c>
      <c r="B12" s="16">
        <v>560.00000000000023</v>
      </c>
      <c r="C12" s="17">
        <v>1200</v>
      </c>
      <c r="D12" s="18">
        <v>194000</v>
      </c>
      <c r="K12">
        <f>INDEX(OutputValues,8,$J$4)</f>
        <v>560.00000000000023</v>
      </c>
    </row>
    <row r="13" spans="1:11" x14ac:dyDescent="0.3">
      <c r="A13" s="6">
        <v>300</v>
      </c>
      <c r="B13" s="16">
        <v>560.00000000000045</v>
      </c>
      <c r="C13" s="17">
        <v>1200</v>
      </c>
      <c r="D13" s="18">
        <v>199600</v>
      </c>
      <c r="K13">
        <f>INDEX(OutputValues,9,$J$4)</f>
        <v>560.00000000000045</v>
      </c>
    </row>
    <row r="14" spans="1:11" x14ac:dyDescent="0.3">
      <c r="A14" s="6">
        <v>310</v>
      </c>
      <c r="B14" s="16">
        <v>560.00000000000023</v>
      </c>
      <c r="C14" s="17">
        <v>1200</v>
      </c>
      <c r="D14" s="18">
        <v>205200</v>
      </c>
      <c r="K14">
        <f>INDEX(OutputValues,10,$J$4)</f>
        <v>560.00000000000023</v>
      </c>
    </row>
    <row r="15" spans="1:11" x14ac:dyDescent="0.3">
      <c r="A15" s="6">
        <v>320</v>
      </c>
      <c r="B15" s="16">
        <v>560.00000000000045</v>
      </c>
      <c r="C15" s="17">
        <v>1200</v>
      </c>
      <c r="D15" s="18">
        <v>210800</v>
      </c>
      <c r="K15">
        <f>INDEX(OutputValues,11,$J$4)</f>
        <v>560.00000000000045</v>
      </c>
    </row>
    <row r="16" spans="1:11" x14ac:dyDescent="0.3">
      <c r="A16" s="6">
        <v>330</v>
      </c>
      <c r="B16" s="16">
        <v>600</v>
      </c>
      <c r="C16" s="17">
        <v>1166.6666666665587</v>
      </c>
      <c r="D16" s="18">
        <v>216500</v>
      </c>
      <c r="K16">
        <f>INDEX(OutputValues,12,$J$4)</f>
        <v>600</v>
      </c>
    </row>
    <row r="17" spans="1:11" x14ac:dyDescent="0.3">
      <c r="A17" s="6">
        <v>340</v>
      </c>
      <c r="B17" s="16">
        <v>600</v>
      </c>
      <c r="C17" s="17">
        <v>1166.6666666666667</v>
      </c>
      <c r="D17" s="18">
        <v>222500</v>
      </c>
      <c r="K17">
        <f>INDEX(OutputValues,13,$J$4)</f>
        <v>600</v>
      </c>
    </row>
    <row r="18" spans="1:11" x14ac:dyDescent="0.3">
      <c r="A18" s="6">
        <v>350</v>
      </c>
      <c r="B18" s="25">
        <v>600</v>
      </c>
      <c r="C18" s="28">
        <v>1166.6666666666667</v>
      </c>
      <c r="D18" s="19">
        <v>228500</v>
      </c>
      <c r="K18">
        <f>INDEX(OutputValues,14,$J$4)</f>
        <v>600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K20"/>
  <sheetViews>
    <sheetView workbookViewId="0"/>
  </sheetViews>
  <sheetFormatPr defaultRowHeight="14.4" x14ac:dyDescent="0.3"/>
  <sheetData>
    <row r="1" spans="1:11" x14ac:dyDescent="0.3">
      <c r="A1" s="1" t="s">
        <v>27</v>
      </c>
      <c r="K1" s="12" t="str">
        <f>CONCATENATE("Sensitivity of ",$K$4," to ","Assembling labor cost")</f>
        <v>Sensitivity of Total_profit to Assembling labor cost</v>
      </c>
    </row>
    <row r="3" spans="1:11" x14ac:dyDescent="0.3">
      <c r="A3" t="s">
        <v>32</v>
      </c>
      <c r="K3" t="s">
        <v>22</v>
      </c>
    </row>
    <row r="4" spans="1:11" ht="109.2" x14ac:dyDescent="0.3">
      <c r="B4" s="33" t="s">
        <v>28</v>
      </c>
      <c r="C4" s="33" t="s">
        <v>29</v>
      </c>
      <c r="D4" s="33" t="s">
        <v>20</v>
      </c>
      <c r="J4" s="12">
        <f>MATCH($K$4,OutputAddresses,0)</f>
        <v>3</v>
      </c>
      <c r="K4" s="34" t="s">
        <v>20</v>
      </c>
    </row>
    <row r="5" spans="1:11" x14ac:dyDescent="0.3">
      <c r="A5" s="6">
        <v>5</v>
      </c>
      <c r="B5" s="13">
        <v>560.00000000000023</v>
      </c>
      <c r="C5" s="14">
        <v>1200</v>
      </c>
      <c r="D5" s="15">
        <v>259600</v>
      </c>
      <c r="K5">
        <f>INDEX(OutputValues,1,$J$4)</f>
        <v>259600</v>
      </c>
    </row>
    <row r="6" spans="1:11" x14ac:dyDescent="0.3">
      <c r="A6" s="6">
        <v>6</v>
      </c>
      <c r="B6" s="16">
        <v>560.00000000000045</v>
      </c>
      <c r="C6" s="17">
        <v>1200</v>
      </c>
      <c r="D6" s="18">
        <v>249600</v>
      </c>
      <c r="K6">
        <f>INDEX(OutputValues,2,$J$4)</f>
        <v>249600</v>
      </c>
    </row>
    <row r="7" spans="1:11" x14ac:dyDescent="0.3">
      <c r="A7" s="6">
        <v>7</v>
      </c>
      <c r="B7" s="16">
        <v>560.00000000000023</v>
      </c>
      <c r="C7" s="17">
        <v>1200</v>
      </c>
      <c r="D7" s="18">
        <v>239600</v>
      </c>
      <c r="K7">
        <f>INDEX(OutputValues,3,$J$4)</f>
        <v>239600</v>
      </c>
    </row>
    <row r="8" spans="1:11" x14ac:dyDescent="0.3">
      <c r="A8" s="6">
        <v>8</v>
      </c>
      <c r="B8" s="16">
        <v>560.00000000000045</v>
      </c>
      <c r="C8" s="17">
        <v>1200</v>
      </c>
      <c r="D8" s="18">
        <v>229600</v>
      </c>
      <c r="K8">
        <f>INDEX(OutputValues,4,$J$4)</f>
        <v>229600</v>
      </c>
    </row>
    <row r="9" spans="1:11" x14ac:dyDescent="0.3">
      <c r="A9" s="6">
        <v>9</v>
      </c>
      <c r="B9" s="16">
        <v>560.00000000000023</v>
      </c>
      <c r="C9" s="17">
        <v>1200</v>
      </c>
      <c r="D9" s="18">
        <v>219600</v>
      </c>
      <c r="K9">
        <f>INDEX(OutputValues,5,$J$4)</f>
        <v>219600</v>
      </c>
    </row>
    <row r="10" spans="1:11" x14ac:dyDescent="0.3">
      <c r="A10" s="6">
        <v>10</v>
      </c>
      <c r="B10" s="16">
        <v>560.00000000000045</v>
      </c>
      <c r="C10" s="17">
        <v>1200</v>
      </c>
      <c r="D10" s="18">
        <v>209600</v>
      </c>
      <c r="K10">
        <f>INDEX(OutputValues,6,$J$4)</f>
        <v>209600</v>
      </c>
    </row>
    <row r="11" spans="1:11" x14ac:dyDescent="0.3">
      <c r="A11" s="6">
        <v>11</v>
      </c>
      <c r="B11" s="16">
        <v>560.00000000000023</v>
      </c>
      <c r="C11" s="17">
        <v>1200</v>
      </c>
      <c r="D11" s="18">
        <v>199600</v>
      </c>
      <c r="K11">
        <f>INDEX(OutputValues,7,$J$4)</f>
        <v>199600</v>
      </c>
    </row>
    <row r="12" spans="1:11" x14ac:dyDescent="0.3">
      <c r="A12" s="6">
        <v>12</v>
      </c>
      <c r="B12" s="16">
        <v>560.00000000000045</v>
      </c>
      <c r="C12" s="17">
        <v>1200</v>
      </c>
      <c r="D12" s="18">
        <v>189600</v>
      </c>
      <c r="K12">
        <f>INDEX(OutputValues,8,$J$4)</f>
        <v>189600</v>
      </c>
    </row>
    <row r="13" spans="1:11" x14ac:dyDescent="0.3">
      <c r="A13" s="6">
        <v>13</v>
      </c>
      <c r="B13" s="16">
        <v>560.00000000000023</v>
      </c>
      <c r="C13" s="17">
        <v>1200</v>
      </c>
      <c r="D13" s="18">
        <v>179600</v>
      </c>
      <c r="K13">
        <f>INDEX(OutputValues,9,$J$4)</f>
        <v>179600</v>
      </c>
    </row>
    <row r="14" spans="1:11" x14ac:dyDescent="0.3">
      <c r="A14" s="6">
        <v>14</v>
      </c>
      <c r="B14" s="16">
        <v>560.00000000000045</v>
      </c>
      <c r="C14" s="17">
        <v>1200</v>
      </c>
      <c r="D14" s="18">
        <v>169600</v>
      </c>
      <c r="K14">
        <f>INDEX(OutputValues,10,$J$4)</f>
        <v>169600</v>
      </c>
    </row>
    <row r="15" spans="1:11" x14ac:dyDescent="0.3">
      <c r="A15" s="6">
        <v>15</v>
      </c>
      <c r="B15" s="16">
        <v>560.00000000000023</v>
      </c>
      <c r="C15" s="17">
        <v>1200</v>
      </c>
      <c r="D15" s="18">
        <v>159600</v>
      </c>
      <c r="K15">
        <f>INDEX(OutputValues,11,$J$4)</f>
        <v>159600</v>
      </c>
    </row>
    <row r="16" spans="1:11" x14ac:dyDescent="0.3">
      <c r="A16" s="6">
        <v>16</v>
      </c>
      <c r="B16" s="16">
        <v>560.00000000000045</v>
      </c>
      <c r="C16" s="17">
        <v>1200</v>
      </c>
      <c r="D16" s="18">
        <v>149600</v>
      </c>
      <c r="K16">
        <f>INDEX(OutputValues,12,$J$4)</f>
        <v>149600</v>
      </c>
    </row>
    <row r="17" spans="1:11" x14ac:dyDescent="0.3">
      <c r="A17" s="6">
        <v>17</v>
      </c>
      <c r="B17" s="16">
        <v>560.00000000000023</v>
      </c>
      <c r="C17" s="17">
        <v>1200</v>
      </c>
      <c r="D17" s="18">
        <v>139600</v>
      </c>
      <c r="K17">
        <f>INDEX(OutputValues,13,$J$4)</f>
        <v>139600</v>
      </c>
    </row>
    <row r="18" spans="1:11" x14ac:dyDescent="0.3">
      <c r="A18" s="6">
        <v>18</v>
      </c>
      <c r="B18" s="16">
        <v>560.00000000000045</v>
      </c>
      <c r="C18" s="17">
        <v>1200</v>
      </c>
      <c r="D18" s="18">
        <v>129600</v>
      </c>
      <c r="K18">
        <f>INDEX(OutputValues,14,$J$4)</f>
        <v>129600</v>
      </c>
    </row>
    <row r="19" spans="1:11" x14ac:dyDescent="0.3">
      <c r="A19" s="6">
        <v>19</v>
      </c>
      <c r="B19" s="16">
        <v>560.00000000000023</v>
      </c>
      <c r="C19" s="17">
        <v>1200</v>
      </c>
      <c r="D19" s="18">
        <v>119600</v>
      </c>
      <c r="K19">
        <f>INDEX(OutputValues,15,$J$4)</f>
        <v>119600</v>
      </c>
    </row>
    <row r="20" spans="1:11" x14ac:dyDescent="0.3">
      <c r="A20" s="6">
        <v>20</v>
      </c>
      <c r="B20" s="25">
        <v>560.00000000000045</v>
      </c>
      <c r="C20" s="28">
        <v>1200</v>
      </c>
      <c r="D20" s="19">
        <v>109600</v>
      </c>
      <c r="K20">
        <f>INDEX(OutputValues,16,$J$4)</f>
        <v>109600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K10"/>
  <sheetViews>
    <sheetView workbookViewId="0"/>
  </sheetViews>
  <sheetFormatPr defaultRowHeight="14.4" x14ac:dyDescent="0.3"/>
  <sheetData>
    <row r="1" spans="1:11" x14ac:dyDescent="0.3">
      <c r="A1" s="1" t="s">
        <v>27</v>
      </c>
      <c r="K1" s="12" t="str">
        <f>CONCATENATE("Sensitivity of ",$K$4," to ","Labor hours testing Basic")</f>
        <v>Sensitivity of Number_to_produce_1 to Labor hours testing Basic</v>
      </c>
    </row>
    <row r="3" spans="1:11" x14ac:dyDescent="0.3">
      <c r="A3" t="s">
        <v>35</v>
      </c>
      <c r="K3" t="s">
        <v>22</v>
      </c>
    </row>
    <row r="4" spans="1:11" ht="109.2" x14ac:dyDescent="0.3">
      <c r="B4" s="33" t="s">
        <v>28</v>
      </c>
      <c r="C4" s="33" t="s">
        <v>29</v>
      </c>
      <c r="D4" s="33" t="s">
        <v>20</v>
      </c>
      <c r="J4" s="12">
        <f>MATCH($K$4,OutputAddresses,0)</f>
        <v>1</v>
      </c>
      <c r="K4" s="34" t="s">
        <v>28</v>
      </c>
    </row>
    <row r="5" spans="1:11" x14ac:dyDescent="0.3">
      <c r="A5" s="10">
        <v>0.5</v>
      </c>
      <c r="B5" s="13">
        <v>560.00000000000023</v>
      </c>
      <c r="C5" s="14">
        <v>1200</v>
      </c>
      <c r="D5" s="15">
        <v>203800</v>
      </c>
      <c r="K5">
        <f>INDEX(OutputValues,1,$J$4)</f>
        <v>560.00000000000023</v>
      </c>
    </row>
    <row r="6" spans="1:11" x14ac:dyDescent="0.3">
      <c r="A6" s="10">
        <v>1</v>
      </c>
      <c r="B6" s="16">
        <v>560.00000000000045</v>
      </c>
      <c r="C6" s="17">
        <v>1200</v>
      </c>
      <c r="D6" s="18">
        <v>199600</v>
      </c>
      <c r="K6">
        <f>INDEX(OutputValues,2,$J$4)</f>
        <v>560.00000000000045</v>
      </c>
    </row>
    <row r="7" spans="1:11" x14ac:dyDescent="0.3">
      <c r="A7" s="10">
        <v>1.5</v>
      </c>
      <c r="B7" s="16">
        <v>399.99999999968099</v>
      </c>
      <c r="C7" s="17">
        <v>1200</v>
      </c>
      <c r="D7" s="18">
        <v>183800</v>
      </c>
      <c r="K7">
        <f>INDEX(OutputValues,3,$J$4)</f>
        <v>399.99999999968099</v>
      </c>
    </row>
    <row r="8" spans="1:11" x14ac:dyDescent="0.3">
      <c r="A8" s="10">
        <v>2</v>
      </c>
      <c r="B8" s="16">
        <v>299.9999999999888</v>
      </c>
      <c r="C8" s="17">
        <v>1200</v>
      </c>
      <c r="D8" s="18">
        <v>174300</v>
      </c>
      <c r="K8">
        <f>INDEX(OutputValues,4,$J$4)</f>
        <v>299.9999999999888</v>
      </c>
    </row>
    <row r="9" spans="1:11" x14ac:dyDescent="0.3">
      <c r="A9" s="10">
        <v>2.5</v>
      </c>
      <c r="B9" s="16">
        <v>240.00000000022061</v>
      </c>
      <c r="C9" s="17">
        <v>1200</v>
      </c>
      <c r="D9" s="18">
        <v>168600</v>
      </c>
      <c r="K9">
        <f>INDEX(OutputValues,5,$J$4)</f>
        <v>240.00000000022061</v>
      </c>
    </row>
    <row r="10" spans="1:11" x14ac:dyDescent="0.3">
      <c r="A10" s="10">
        <v>3</v>
      </c>
      <c r="B10" s="25">
        <v>199.99999999977518</v>
      </c>
      <c r="C10" s="28">
        <v>1200</v>
      </c>
      <c r="D10" s="19">
        <v>164800</v>
      </c>
      <c r="K10">
        <f>INDEX(OutputValues,6,$J$4)</f>
        <v>199.99999999977518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BA32"/>
  <sheetViews>
    <sheetView workbookViewId="0"/>
  </sheetViews>
  <sheetFormatPr defaultRowHeight="14.4" x14ac:dyDescent="0.3"/>
  <cols>
    <col min="1" max="1" width="21.88671875" bestFit="1" customWidth="1"/>
  </cols>
  <sheetData>
    <row r="1" spans="1:53" x14ac:dyDescent="0.3">
      <c r="A1" s="1" t="s">
        <v>30</v>
      </c>
      <c r="K1" s="12" t="str">
        <f>CONCATENATE("Sensitivity of ",$K$4," to ","Testing hours for an XP")</f>
        <v>Sensitivity of Number_to_produce_1 to Testing hours for an XP</v>
      </c>
      <c r="O1" s="12" t="str">
        <f>CONCATENATE("Sensitivity of ",$O$4," to ","Assembling hours for an XP")</f>
        <v>Sensitivity of Number_to_produce_1 to Assembling hours for an XP</v>
      </c>
      <c r="BA1" t="s">
        <v>28</v>
      </c>
    </row>
    <row r="2" spans="1:53" x14ac:dyDescent="0.3">
      <c r="K2" t="s">
        <v>41</v>
      </c>
      <c r="O2" t="s">
        <v>43</v>
      </c>
      <c r="BA2" t="s">
        <v>29</v>
      </c>
    </row>
    <row r="3" spans="1:53" x14ac:dyDescent="0.3">
      <c r="A3" t="s">
        <v>40</v>
      </c>
      <c r="K3" t="s">
        <v>24</v>
      </c>
      <c r="L3" t="s">
        <v>42</v>
      </c>
      <c r="O3" t="s">
        <v>24</v>
      </c>
      <c r="P3" t="s">
        <v>44</v>
      </c>
      <c r="BA3" t="s">
        <v>20</v>
      </c>
    </row>
    <row r="4" spans="1:53" ht="109.2" x14ac:dyDescent="0.3">
      <c r="A4" s="2" t="s">
        <v>28</v>
      </c>
      <c r="B4" s="10">
        <v>1.5</v>
      </c>
      <c r="C4" s="10">
        <v>2</v>
      </c>
      <c r="D4" s="10">
        <v>2.5</v>
      </c>
      <c r="E4" s="10">
        <v>3</v>
      </c>
      <c r="J4" s="12">
        <f>MATCH($K$4,OutputAddresses,0)</f>
        <v>1</v>
      </c>
      <c r="K4" s="34" t="s">
        <v>28</v>
      </c>
      <c r="L4" s="21">
        <v>4.5</v>
      </c>
      <c r="M4" s="12">
        <f>MATCH($L$4,InputValues1,0)</f>
        <v>1</v>
      </c>
      <c r="N4" s="12">
        <f>MATCH($O$4,OutputAddresses,0)</f>
        <v>1</v>
      </c>
      <c r="O4" s="34" t="s">
        <v>28</v>
      </c>
      <c r="P4" s="21">
        <v>1.5</v>
      </c>
      <c r="Q4" s="12">
        <f>MATCH($P$4,InputValues2,0)</f>
        <v>1</v>
      </c>
    </row>
    <row r="5" spans="1:53" x14ac:dyDescent="0.3">
      <c r="A5" s="10">
        <v>4.5</v>
      </c>
      <c r="B5" s="13">
        <v>600</v>
      </c>
      <c r="C5" s="14">
        <v>600</v>
      </c>
      <c r="D5" s="14">
        <v>600</v>
      </c>
      <c r="E5" s="30">
        <v>600</v>
      </c>
      <c r="J5" s="12" t="str">
        <f>"OutputValues_"&amp;$J$4</f>
        <v>OutputValues_1</v>
      </c>
      <c r="K5">
        <f ca="1">INDEX(INDIRECT($J$5),$M$4,1)</f>
        <v>600</v>
      </c>
      <c r="N5" s="12" t="str">
        <f>"OutputValues_"&amp;$N$4</f>
        <v>OutputValues_1</v>
      </c>
      <c r="O5">
        <f ca="1">INDEX(INDIRECT($N$5),1,$Q$4)</f>
        <v>600</v>
      </c>
    </row>
    <row r="6" spans="1:53" x14ac:dyDescent="0.3">
      <c r="A6" s="10">
        <v>5</v>
      </c>
      <c r="B6" s="16">
        <v>600</v>
      </c>
      <c r="C6" s="17">
        <v>600</v>
      </c>
      <c r="D6" s="17">
        <v>600</v>
      </c>
      <c r="E6" s="31">
        <v>600</v>
      </c>
      <c r="K6">
        <f ca="1">INDEX(INDIRECT($J$5),$M$4,2)</f>
        <v>600</v>
      </c>
      <c r="O6">
        <f ca="1">INDEX(INDIRECT($N$5),2,$Q$4)</f>
        <v>600</v>
      </c>
    </row>
    <row r="7" spans="1:53" x14ac:dyDescent="0.3">
      <c r="A7" s="10">
        <v>5.5</v>
      </c>
      <c r="B7" s="16">
        <v>600</v>
      </c>
      <c r="C7" s="17">
        <v>600</v>
      </c>
      <c r="D7" s="17">
        <v>600</v>
      </c>
      <c r="E7" s="31">
        <v>600</v>
      </c>
      <c r="K7">
        <f ca="1">INDEX(INDIRECT($J$5),$M$4,3)</f>
        <v>600</v>
      </c>
      <c r="O7">
        <f ca="1">INDEX(INDIRECT($N$5),3,$Q$4)</f>
        <v>600</v>
      </c>
    </row>
    <row r="8" spans="1:53" x14ac:dyDescent="0.3">
      <c r="A8" s="10">
        <v>6</v>
      </c>
      <c r="B8" s="16">
        <v>559.99999999990291</v>
      </c>
      <c r="C8" s="17">
        <v>559.99999999990291</v>
      </c>
      <c r="D8" s="17">
        <v>600</v>
      </c>
      <c r="E8" s="31">
        <v>600</v>
      </c>
      <c r="K8">
        <f ca="1">INDEX(INDIRECT($J$5),$M$4,4)</f>
        <v>600</v>
      </c>
      <c r="O8">
        <f ca="1">INDEX(INDIRECT($N$5),4,$Q$4)</f>
        <v>559.99999999990291</v>
      </c>
    </row>
    <row r="9" spans="1:53" x14ac:dyDescent="0.3">
      <c r="A9" s="10">
        <v>6.5</v>
      </c>
      <c r="B9" s="16">
        <v>440.00000000030155</v>
      </c>
      <c r="C9" s="17">
        <v>440.00000000030155</v>
      </c>
      <c r="D9" s="17">
        <v>600</v>
      </c>
      <c r="E9" s="31">
        <v>600</v>
      </c>
      <c r="O9">
        <f ca="1">INDEX(INDIRECT($N$5),5,$Q$4)</f>
        <v>440.00000000030155</v>
      </c>
    </row>
    <row r="10" spans="1:53" x14ac:dyDescent="0.3">
      <c r="A10" s="10">
        <v>7</v>
      </c>
      <c r="B10" s="16">
        <v>319.99999999956054</v>
      </c>
      <c r="C10" s="17">
        <v>319.99999999956054</v>
      </c>
      <c r="D10" s="17">
        <v>600</v>
      </c>
      <c r="E10" s="31">
        <v>600</v>
      </c>
      <c r="O10">
        <f ca="1">INDEX(INDIRECT($N$5),6,$Q$4)</f>
        <v>319.99999999956054</v>
      </c>
    </row>
    <row r="11" spans="1:53" x14ac:dyDescent="0.3">
      <c r="A11" s="10">
        <v>7.5</v>
      </c>
      <c r="B11" s="16">
        <v>200.00000000005565</v>
      </c>
      <c r="C11" s="17">
        <v>600</v>
      </c>
      <c r="D11" s="17">
        <v>600</v>
      </c>
      <c r="E11" s="31">
        <v>600</v>
      </c>
      <c r="O11">
        <f ca="1">INDEX(INDIRECT($N$5),7,$Q$4)</f>
        <v>200.00000000005565</v>
      </c>
    </row>
    <row r="12" spans="1:53" x14ac:dyDescent="0.3">
      <c r="A12" s="10">
        <v>8</v>
      </c>
      <c r="B12" s="25">
        <v>600</v>
      </c>
      <c r="C12" s="28">
        <v>600</v>
      </c>
      <c r="D12" s="28">
        <v>600</v>
      </c>
      <c r="E12" s="32">
        <v>600</v>
      </c>
      <c r="O12">
        <f ca="1">INDEX(INDIRECT($N$5),8,$Q$4)</f>
        <v>600</v>
      </c>
    </row>
    <row r="14" spans="1:53" x14ac:dyDescent="0.3">
      <c r="A14" s="2" t="s">
        <v>29</v>
      </c>
      <c r="B14" s="10">
        <v>1.5</v>
      </c>
      <c r="C14" s="10">
        <v>2</v>
      </c>
      <c r="D14" s="10">
        <v>2.5</v>
      </c>
      <c r="E14" s="10">
        <v>3</v>
      </c>
    </row>
    <row r="15" spans="1:53" x14ac:dyDescent="0.3">
      <c r="A15" s="10">
        <v>4.5</v>
      </c>
      <c r="B15" s="13">
        <v>1200</v>
      </c>
      <c r="C15" s="14">
        <v>1200</v>
      </c>
      <c r="D15" s="14">
        <v>960.00000000000989</v>
      </c>
      <c r="E15" s="30">
        <v>800.00000000007071</v>
      </c>
    </row>
    <row r="16" spans="1:53" x14ac:dyDescent="0.3">
      <c r="A16" s="10">
        <v>5</v>
      </c>
      <c r="B16" s="16">
        <v>1200</v>
      </c>
      <c r="C16" s="17">
        <v>1200</v>
      </c>
      <c r="D16" s="17">
        <v>960.00000000000011</v>
      </c>
      <c r="E16" s="31">
        <v>800.00000000000011</v>
      </c>
    </row>
    <row r="17" spans="1:5" x14ac:dyDescent="0.3">
      <c r="A17" s="10">
        <v>5.5</v>
      </c>
      <c r="B17" s="16">
        <v>1200</v>
      </c>
      <c r="C17" s="17">
        <v>1200</v>
      </c>
      <c r="D17" s="17">
        <v>960</v>
      </c>
      <c r="E17" s="31">
        <v>800</v>
      </c>
    </row>
    <row r="18" spans="1:5" x14ac:dyDescent="0.3">
      <c r="A18" s="10">
        <v>6</v>
      </c>
      <c r="B18" s="16">
        <v>1200</v>
      </c>
      <c r="C18" s="17">
        <v>1200</v>
      </c>
      <c r="D18" s="17">
        <v>960</v>
      </c>
      <c r="E18" s="31">
        <v>800</v>
      </c>
    </row>
    <row r="19" spans="1:5" x14ac:dyDescent="0.3">
      <c r="A19" s="10">
        <v>6.5</v>
      </c>
      <c r="B19" s="16">
        <v>1200</v>
      </c>
      <c r="C19" s="17">
        <v>1200</v>
      </c>
      <c r="D19" s="17">
        <v>960</v>
      </c>
      <c r="E19" s="31">
        <v>800</v>
      </c>
    </row>
    <row r="20" spans="1:5" x14ac:dyDescent="0.3">
      <c r="A20" s="10">
        <v>7</v>
      </c>
      <c r="B20" s="16">
        <v>1200</v>
      </c>
      <c r="C20" s="17">
        <v>1200</v>
      </c>
      <c r="D20" s="17">
        <v>960</v>
      </c>
      <c r="E20" s="31">
        <v>800</v>
      </c>
    </row>
    <row r="21" spans="1:5" x14ac:dyDescent="0.3">
      <c r="A21" s="10">
        <v>7.5</v>
      </c>
      <c r="B21" s="16">
        <v>1200</v>
      </c>
      <c r="C21" s="17">
        <v>933.33333333313897</v>
      </c>
      <c r="D21" s="17">
        <v>933.33333333337646</v>
      </c>
      <c r="E21" s="31">
        <v>800</v>
      </c>
    </row>
    <row r="22" spans="1:5" x14ac:dyDescent="0.3">
      <c r="A22" s="10">
        <v>8</v>
      </c>
      <c r="B22" s="25">
        <v>874.9999999988645</v>
      </c>
      <c r="C22" s="28">
        <v>875.00000000010129</v>
      </c>
      <c r="D22" s="28">
        <v>875.00000000008617</v>
      </c>
      <c r="E22" s="32">
        <v>800</v>
      </c>
    </row>
    <row r="24" spans="1:5" x14ac:dyDescent="0.3">
      <c r="A24" s="2" t="s">
        <v>20</v>
      </c>
      <c r="B24" s="10">
        <v>1.5</v>
      </c>
      <c r="C24" s="10">
        <v>2</v>
      </c>
      <c r="D24" s="10">
        <v>2.5</v>
      </c>
      <c r="E24" s="10">
        <v>3</v>
      </c>
    </row>
    <row r="25" spans="1:5" x14ac:dyDescent="0.3">
      <c r="A25" s="10">
        <v>4.5</v>
      </c>
      <c r="B25" s="22">
        <v>231600</v>
      </c>
      <c r="C25" s="27">
        <v>222600</v>
      </c>
      <c r="D25" s="27">
        <v>180480</v>
      </c>
      <c r="E25" s="15">
        <v>152400</v>
      </c>
    </row>
    <row r="26" spans="1:5" x14ac:dyDescent="0.3">
      <c r="A26" s="10">
        <v>5</v>
      </c>
      <c r="B26" s="23">
        <v>225000</v>
      </c>
      <c r="C26" s="24">
        <v>216000</v>
      </c>
      <c r="D26" s="24">
        <v>175200</v>
      </c>
      <c r="E26" s="18">
        <v>148000</v>
      </c>
    </row>
    <row r="27" spans="1:5" x14ac:dyDescent="0.3">
      <c r="A27" s="10">
        <v>5.5</v>
      </c>
      <c r="B27" s="23">
        <v>218400</v>
      </c>
      <c r="C27" s="24">
        <v>209400</v>
      </c>
      <c r="D27" s="24">
        <v>169920</v>
      </c>
      <c r="E27" s="18">
        <v>143600</v>
      </c>
    </row>
    <row r="28" spans="1:5" x14ac:dyDescent="0.3">
      <c r="A28" s="10">
        <v>6</v>
      </c>
      <c r="B28" s="23">
        <v>208600</v>
      </c>
      <c r="C28" s="24">
        <v>199600</v>
      </c>
      <c r="D28" s="24">
        <v>164640</v>
      </c>
      <c r="E28" s="18">
        <v>139200</v>
      </c>
    </row>
    <row r="29" spans="1:5" x14ac:dyDescent="0.3">
      <c r="A29" s="10">
        <v>6.5</v>
      </c>
      <c r="B29" s="23">
        <v>192400</v>
      </c>
      <c r="C29" s="24">
        <v>183400</v>
      </c>
      <c r="D29" s="24">
        <v>159360</v>
      </c>
      <c r="E29" s="18">
        <v>134800</v>
      </c>
    </row>
    <row r="30" spans="1:5" x14ac:dyDescent="0.3">
      <c r="A30" s="10">
        <v>7</v>
      </c>
      <c r="B30" s="23">
        <v>176200</v>
      </c>
      <c r="C30" s="24">
        <v>167200</v>
      </c>
      <c r="D30" s="24">
        <v>154080</v>
      </c>
      <c r="E30" s="18">
        <v>130400</v>
      </c>
    </row>
    <row r="31" spans="1:5" x14ac:dyDescent="0.3">
      <c r="A31" s="10">
        <v>7.5</v>
      </c>
      <c r="B31" s="23">
        <v>160000</v>
      </c>
      <c r="C31" s="24">
        <v>153000</v>
      </c>
      <c r="D31" s="24">
        <v>146000</v>
      </c>
      <c r="E31" s="18">
        <v>126000</v>
      </c>
    </row>
    <row r="32" spans="1:5" x14ac:dyDescent="0.3">
      <c r="A32" s="10">
        <v>8</v>
      </c>
      <c r="B32" s="26">
        <v>148187.5</v>
      </c>
      <c r="C32" s="29">
        <v>141625</v>
      </c>
      <c r="D32" s="29">
        <v>135062.5</v>
      </c>
      <c r="E32" s="19">
        <v>121600</v>
      </c>
    </row>
  </sheetData>
  <dataValidations count="3">
    <dataValidation type="list" allowBlank="1" showInputMessage="1" showErrorMessage="1" sqref="K4 O4">
      <formula1>OutputAddresses</formula1>
    </dataValidation>
    <dataValidation type="list" allowBlank="1" showInputMessage="1" showErrorMessage="1" sqref="L4">
      <formula1>InputValues1</formula1>
    </dataValidation>
    <dataValidation type="list" allowBlank="1" showInputMessage="1" showErrorMessage="1" sqref="P4">
      <formula1>InputValues2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26</vt:i4>
      </vt:variant>
    </vt:vector>
  </HeadingPairs>
  <TitlesOfParts>
    <vt:vector size="31" baseType="lpstr">
      <vt:lpstr>Model</vt:lpstr>
      <vt:lpstr>STS_1</vt:lpstr>
      <vt:lpstr>STS_2</vt:lpstr>
      <vt:lpstr>STS_3</vt:lpstr>
      <vt:lpstr>STS_4</vt:lpstr>
      <vt:lpstr>STS_1!ChartData</vt:lpstr>
      <vt:lpstr>STS_2!ChartData</vt:lpstr>
      <vt:lpstr>STS_3!ChartData</vt:lpstr>
      <vt:lpstr>STS_4!ChartData1</vt:lpstr>
      <vt:lpstr>STS_4!ChartData2</vt:lpstr>
      <vt:lpstr>Hours_Available</vt:lpstr>
      <vt:lpstr>Hours_Used</vt:lpstr>
      <vt:lpstr>STS_1!InputValues</vt:lpstr>
      <vt:lpstr>STS_2!InputValues</vt:lpstr>
      <vt:lpstr>STS_3!InputValues</vt:lpstr>
      <vt:lpstr>STS_4!InputValues1</vt:lpstr>
      <vt:lpstr>STS_4!InputValues2</vt:lpstr>
      <vt:lpstr>Maximum_sales</vt:lpstr>
      <vt:lpstr>Number_to_produce</vt:lpstr>
      <vt:lpstr>STS_1!OutputAddresses</vt:lpstr>
      <vt:lpstr>STS_2!OutputAddresses</vt:lpstr>
      <vt:lpstr>STS_3!OutputAddresses</vt:lpstr>
      <vt:lpstr>STS_4!OutputAddresses</vt:lpstr>
      <vt:lpstr>STS_1!OutputValues</vt:lpstr>
      <vt:lpstr>STS_2!OutputValues</vt:lpstr>
      <vt:lpstr>STS_3!OutputValues</vt:lpstr>
      <vt:lpstr>STS_4!OutputValues_1</vt:lpstr>
      <vt:lpstr>STS_4!OutputValues_2</vt:lpstr>
      <vt:lpstr>STS_4!OutputValues_3</vt:lpstr>
      <vt:lpstr>Model!Print_Area</vt:lpstr>
      <vt:lpstr>Total_profit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2009-11-30T17:32:48Z</cp:lastPrinted>
  <dcterms:created xsi:type="dcterms:W3CDTF">2009-09-28T15:17:58Z</dcterms:created>
  <dcterms:modified xsi:type="dcterms:W3CDTF">2014-03-09T17:16:57Z</dcterms:modified>
</cp:coreProperties>
</file>